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airienp.sharepoint.com/sites/SEJ/Documents partages/1-SERVICE ENFANCE JEUNESSE/01Dossiers Inscriptions 2024 2025/"/>
    </mc:Choice>
  </mc:AlternateContent>
  <xr:revisionPtr revIDLastSave="0" documentId="8_{8C17F0EE-9C71-4225-BC49-D97AC04C6E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imulateur" sheetId="4" r:id="rId1"/>
    <sheet name="Tarifs 2024-2025" sheetId="6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7" i="4" l="1"/>
  <c r="B20" i="4" s="1"/>
  <c r="H4" i="6" s="1" a="1"/>
  <c r="H4" i="6" s="1"/>
  <c r="G27" i="4" a="1"/>
  <c r="G27" i="4" s="1"/>
  <c r="G26" i="4"/>
  <c r="G25" i="4"/>
  <c r="G24" i="4"/>
  <c r="H3" i="6" l="1"/>
  <c r="E20" i="4" a="1"/>
  <c r="E20" i="4" s="1"/>
  <c r="D5" i="6" s="1"/>
  <c r="C23" i="6" s="1"/>
  <c r="D4" i="6"/>
  <c r="C50" i="6" l="1" a="1"/>
  <c r="C50" i="6" s="1"/>
  <c r="E27" i="4" s="1"/>
  <c r="B41" i="6"/>
  <c r="E26" i="4" s="1"/>
  <c r="B32" i="6"/>
  <c r="E25" i="4" s="1"/>
  <c r="B23" i="6"/>
  <c r="E24" i="4" s="1"/>
  <c r="C32" i="6"/>
  <c r="F25" i="4" s="1"/>
  <c r="C41" i="6"/>
  <c r="F26" i="4" s="1"/>
  <c r="G50" i="6" a="1"/>
  <c r="G50" i="6" s="1"/>
  <c r="G41" i="6" a="1"/>
  <c r="G41" i="6" s="1"/>
  <c r="G23" i="6" a="1"/>
  <c r="G23" i="6" s="1"/>
  <c r="F23" i="6" a="1"/>
  <c r="F23" i="6" s="1"/>
  <c r="F41" i="6" a="1"/>
  <c r="F41" i="6" s="1"/>
  <c r="G32" i="6" a="1"/>
  <c r="G32" i="6" s="1"/>
  <c r="F32" i="6" a="1"/>
  <c r="F32" i="6" s="1"/>
  <c r="K50" i="6"/>
  <c r="K41" i="6"/>
  <c r="F24" i="4"/>
  <c r="K23" i="6"/>
  <c r="J23" i="6"/>
  <c r="J41" i="6"/>
  <c r="K32" i="6"/>
  <c r="J32" i="6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<sst xmlns="http://schemas.openxmlformats.org/spreadsheetml/2006/main" count="103" uniqueCount="58">
  <si>
    <t>Simulateur de calcul des tarifs municipaux périscolaires et extrascolaires</t>
  </si>
  <si>
    <t>Votre QF</t>
  </si>
  <si>
    <t>Les services</t>
  </si>
  <si>
    <t>Vos tarifs</t>
  </si>
  <si>
    <t>&gt; 650 €</t>
  </si>
  <si>
    <t>387 € à 650 €</t>
  </si>
  <si>
    <t>212 € à 386 €</t>
  </si>
  <si>
    <t>&lt; 212 €</t>
  </si>
  <si>
    <t>Hors commune</t>
  </si>
  <si>
    <t>Tarif majoré</t>
  </si>
  <si>
    <t>QUOTIENT FAMILIAL VILLE</t>
  </si>
  <si>
    <t>Charges Logement</t>
  </si>
  <si>
    <t xml:space="preserve">Pour le 1er enfant:  </t>
  </si>
  <si>
    <t xml:space="preserve">Pour le 2ème enfant:  </t>
  </si>
  <si>
    <t xml:space="preserve">Pour le 3ème enfant et suivant:  </t>
  </si>
  <si>
    <t xml:space="preserve">Pour enfant hors commune *: </t>
  </si>
  <si>
    <t>ACCUEIL DU SOIR A L’UNITE</t>
  </si>
  <si>
    <t>Occasionnel</t>
  </si>
  <si>
    <t>Tarif réduit :</t>
  </si>
  <si>
    <t>Tarif minoré :</t>
  </si>
  <si>
    <t>MERCREDIS JOURNEE A L’UNITE</t>
  </si>
  <si>
    <t>MERCREDIS MATIN AVEC REPAS A L’UNITE</t>
  </si>
  <si>
    <t>VACANCES SCOLAIRES TARIF A L’UNITE</t>
  </si>
  <si>
    <t>* Tarif majoré pour les personnes n’habitant pas Neuilly-Plaisance mais dont l’enfant est scolarisé sur une école de la ville.</t>
  </si>
  <si>
    <t>TARIF GARDERIE DU MATIN</t>
  </si>
  <si>
    <t xml:space="preserve">Forfait mensuel </t>
  </si>
  <si>
    <t xml:space="preserve">Présence occasionnelle (1 à 8 présences)  </t>
  </si>
  <si>
    <t>Accueil du soir</t>
  </si>
  <si>
    <t>Accueil de Loisirs (Mercredi journée compléte)</t>
  </si>
  <si>
    <t>Vacances (journée)</t>
  </si>
  <si>
    <t>Accueil de Loisirs (Mercredi matin avec repas)</t>
  </si>
  <si>
    <t>Revenu fiscal de référence du Foyer N-2</t>
  </si>
  <si>
    <t>Prestations familiales mensuelles CAF (2024)</t>
  </si>
  <si>
    <t>OCCASIONNEL</t>
  </si>
  <si>
    <t>SUR INSCRIPTION</t>
  </si>
  <si>
    <t>TRANCHE</t>
  </si>
  <si>
    <t xml:space="preserve">Tarif normal : </t>
  </si>
  <si>
    <t xml:space="preserve">Tarif bas : </t>
  </si>
  <si>
    <r>
      <t>COTISATION ANNUELLE</t>
    </r>
    <r>
      <rPr>
        <b/>
        <sz val="12"/>
        <color theme="1"/>
        <rFont val="Garamond"/>
        <family val="1"/>
      </rPr>
      <t xml:space="preserve">  </t>
    </r>
    <r>
      <rPr>
        <b/>
        <u/>
        <sz val="12"/>
        <color theme="1"/>
        <rFont val="Garamond"/>
        <family val="1"/>
      </rPr>
      <t>(frais d’inscription)</t>
    </r>
  </si>
  <si>
    <t>Simulation QF</t>
  </si>
  <si>
    <t>Tarif normal</t>
  </si>
  <si>
    <t>Tarif réduit</t>
  </si>
  <si>
    <t>Tarif minoré</t>
  </si>
  <si>
    <t>Tarif bas</t>
  </si>
  <si>
    <t>TARIF FAMILLE</t>
  </si>
  <si>
    <t>Si hors commune, pas d'application du QF ville</t>
  </si>
  <si>
    <t>Calcul V2</t>
  </si>
  <si>
    <t>Non</t>
  </si>
  <si>
    <t>Calcul V1</t>
  </si>
  <si>
    <t>Formule ORG</t>
  </si>
  <si>
    <t>Parts fiscales liées à la situation familiale : Célibataire, Concubin, Divorcé, Marié, Pacsé, Veuf</t>
  </si>
  <si>
    <t>Nombre total d'enfants (hors garde alternée)</t>
  </si>
  <si>
    <t>Nombre d'enfants en garde alternée</t>
  </si>
  <si>
    <t>Nombre de parts</t>
  </si>
  <si>
    <t>Calcul du Quotient Familial Ville QF =</t>
  </si>
  <si>
    <t>Choix à faire si Hors commune</t>
  </si>
  <si>
    <t>1/12 revenus familiaux sur la base de l’avis d’imposition N-2 + prestations familiales mensuelles
– charge logement (tableau amortissement, loyer)
------------------------------------------------------------------------------------------------------------------------
Nombre de parts définies suivant le mode impôts à date</t>
  </si>
  <si>
    <t>Merci de remplir les cases correspondantes ci-dessus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</si>
</sst>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#,##0.00\ &quot;€&quot;"/>
    <numFmt numFmtId="165" formatCode="#,##0\ &quot;€&quot;"/>
    <numFmt numFmtId="166" formatCode="_-* #,##0.00\ [$€-40C]_-;\-* #,##0.00\ [$€-40C]_-;_-* &quot;-&quot;??\ [$€-40C]_-;_-@_-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Garamond"/>
      <family val="1"/>
    </font>
    <font>
      <sz val="8"/>
      <name val="Calibri"/>
      <family val="2"/>
      <scheme val="minor"/>
    </font>
    <font>
      <b/>
      <u/>
      <sz val="12"/>
      <color theme="1"/>
      <name val="Garamond"/>
      <family val="1"/>
    </font>
    <font>
      <b/>
      <sz val="12"/>
      <color theme="1"/>
      <name val="Garamond"/>
      <family val="1"/>
    </font>
    <font>
      <b/>
      <sz val="12"/>
      <color rgb="FFFF0000"/>
      <name val="Garamond"/>
      <family val="1"/>
    </font>
    <font>
      <b/>
      <u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5894BA"/>
        <bgColor indexed="64"/>
      </patternFill>
    </fill>
    <fill>
      <patternFill patternType="solid">
        <fgColor rgb="FF598F68"/>
        <bgColor indexed="64"/>
      </patternFill>
    </fill>
    <fill>
      <patternFill patternType="solid">
        <fgColor rgb="FF32629A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126">
    <xf numFmtId="0" fontId="0" fillId="0" borderId="0" xfId="0"/>
    <xf numFmtId="164" fontId="14" fillId="8" borderId="42" xfId="0" applyNumberFormat="1" applyFont="1" applyFill="1" applyBorder="1" applyAlignment="1" applyProtection="1">
      <alignment horizontal="center" vertical="center"/>
      <protection locked="0"/>
    </xf>
    <xf numFmtId="0" fontId="14" fillId="8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vertical="center"/>
    </xf>
    <xf numFmtId="0" fontId="5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0" fillId="6" borderId="0" xfId="0" applyFill="1"/>
    <xf numFmtId="2" fontId="3" fillId="3" borderId="1" xfId="0" applyNumberFormat="1" applyFont="1" applyFill="1" applyBorder="1"/>
    <xf numFmtId="2" fontId="3" fillId="3" borderId="1" xfId="0" applyNumberFormat="1" applyFont="1" applyFill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0" fontId="7" fillId="0" borderId="0" xfId="0" applyFont="1"/>
    <xf numFmtId="0" fontId="7" fillId="0" borderId="29" xfId="0" applyFont="1" applyBorder="1" applyAlignment="1">
      <alignment vertical="center"/>
    </xf>
    <xf numFmtId="0" fontId="7" fillId="0" borderId="28" xfId="0" applyFont="1" applyBorder="1" applyAlignment="1">
      <alignment vertical="center"/>
    </xf>
    <xf numFmtId="44" fontId="7" fillId="0" borderId="0" xfId="1" applyFont="1" applyAlignment="1" applyProtection="1">
      <alignment horizontal="center"/>
    </xf>
    <xf numFmtId="0" fontId="7" fillId="0" borderId="0" xfId="0" applyFont="1" applyAlignment="1">
      <alignment horizontal="center"/>
    </xf>
    <xf numFmtId="0" fontId="7" fillId="0" borderId="0" xfId="0" quotePrefix="1" applyFont="1"/>
    <xf numFmtId="0" fontId="7" fillId="0" borderId="30" xfId="0" applyFont="1" applyBorder="1" applyAlignment="1">
      <alignment vertical="center" wrapText="1"/>
    </xf>
    <xf numFmtId="0" fontId="7" fillId="0" borderId="23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44" fontId="7" fillId="0" borderId="2" xfId="1" applyFont="1" applyBorder="1" applyAlignment="1" applyProtection="1">
      <alignment vertical="center"/>
    </xf>
    <xf numFmtId="44" fontId="7" fillId="0" borderId="24" xfId="1" applyFont="1" applyBorder="1" applyAlignment="1" applyProtection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horizontal="left" vertical="center" indent="5"/>
    </xf>
    <xf numFmtId="0" fontId="7" fillId="0" borderId="0" xfId="0" applyFont="1" applyAlignment="1">
      <alignment vertical="center"/>
    </xf>
    <xf numFmtId="44" fontId="7" fillId="0" borderId="25" xfId="1" applyFont="1" applyBorder="1" applyAlignment="1" applyProtection="1">
      <alignment vertical="center"/>
    </xf>
    <xf numFmtId="44" fontId="7" fillId="0" borderId="11" xfId="1" applyFont="1" applyBorder="1" applyAlignment="1" applyProtection="1">
      <alignment vertical="center"/>
    </xf>
    <xf numFmtId="0" fontId="10" fillId="5" borderId="33" xfId="0" applyFont="1" applyFill="1" applyBorder="1" applyAlignment="1">
      <alignment vertical="center"/>
    </xf>
    <xf numFmtId="44" fontId="11" fillId="5" borderId="34" xfId="1" applyFont="1" applyFill="1" applyBorder="1" applyAlignment="1" applyProtection="1">
      <alignment vertical="center"/>
    </xf>
    <xf numFmtId="44" fontId="11" fillId="5" borderId="35" xfId="1" applyFont="1" applyFill="1" applyBorder="1" applyAlignment="1" applyProtection="1">
      <alignment vertical="center"/>
    </xf>
    <xf numFmtId="44" fontId="7" fillId="0" borderId="24" xfId="1" applyFont="1" applyBorder="1" applyAlignment="1" applyProtection="1">
      <alignment horizontal="left" vertical="center"/>
    </xf>
    <xf numFmtId="0" fontId="7" fillId="0" borderId="23" xfId="0" applyFont="1" applyBorder="1"/>
    <xf numFmtId="44" fontId="11" fillId="5" borderId="38" xfId="1" applyFont="1" applyFill="1" applyBorder="1" applyAlignment="1" applyProtection="1">
      <alignment vertical="center"/>
    </xf>
    <xf numFmtId="44" fontId="11" fillId="5" borderId="39" xfId="1" applyFont="1" applyFill="1" applyBorder="1" applyAlignment="1" applyProtection="1">
      <alignment vertical="center"/>
    </xf>
    <xf numFmtId="0" fontId="7" fillId="0" borderId="10" xfId="0" applyFont="1" applyBorder="1" applyAlignment="1">
      <alignment vertical="center" wrapText="1"/>
    </xf>
    <xf numFmtId="2" fontId="3" fillId="3" borderId="1" xfId="0" applyNumberFormat="1" applyFont="1" applyFill="1" applyBorder="1" applyAlignment="1">
      <alignment horizontal="center"/>
    </xf>
    <xf numFmtId="0" fontId="0" fillId="10" borderId="0" xfId="0" applyFill="1"/>
    <xf numFmtId="0" fontId="2" fillId="10" borderId="0" xfId="0" applyFont="1" applyFill="1" applyAlignment="1">
      <alignment vertical="center"/>
    </xf>
    <xf numFmtId="0" fontId="0" fillId="10" borderId="0" xfId="0" applyFill="1" applyAlignment="1">
      <alignment wrapText="1"/>
    </xf>
    <xf numFmtId="0" fontId="1" fillId="10" borderId="0" xfId="0" applyFont="1" applyFill="1" applyAlignment="1">
      <alignment horizontal="right"/>
    </xf>
    <xf numFmtId="0" fontId="1" fillId="10" borderId="0" xfId="0" applyFont="1" applyFill="1"/>
    <xf numFmtId="0" fontId="0" fillId="10" borderId="0" xfId="0" applyFill="1" applyAlignment="1">
      <alignment horizontal="center" wrapText="1"/>
    </xf>
    <xf numFmtId="0" fontId="12" fillId="10" borderId="0" xfId="0" applyFont="1" applyFill="1" applyAlignment="1">
      <alignment horizontal="center"/>
    </xf>
    <xf numFmtId="0" fontId="0" fillId="10" borderId="0" xfId="0" applyFill="1" applyAlignment="1">
      <alignment vertical="center"/>
    </xf>
    <xf numFmtId="0" fontId="0" fillId="8" borderId="0" xfId="0" applyFill="1"/>
    <xf numFmtId="0" fontId="1" fillId="10" borderId="0" xfId="0" applyFont="1" applyFill="1" applyAlignment="1">
      <alignment vertical="center"/>
    </xf>
    <xf numFmtId="165" fontId="3" fillId="2" borderId="1" xfId="0" applyNumberFormat="1" applyFont="1" applyFill="1" applyBorder="1" applyAlignment="1" applyProtection="1">
      <alignment horizontal="center" vertical="center"/>
      <protection locked="0"/>
    </xf>
    <xf numFmtId="0" fontId="2" fillId="10" borderId="0" xfId="0" applyFont="1" applyFill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15" fillId="2" borderId="17" xfId="0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center" vertical="center"/>
    </xf>
    <xf numFmtId="0" fontId="15" fillId="2" borderId="21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0" fillId="9" borderId="16" xfId="0" applyFill="1" applyBorder="1" applyAlignment="1">
      <alignment horizontal="center" vertical="center" wrapText="1"/>
    </xf>
    <xf numFmtId="0" fontId="0" fillId="9" borderId="17" xfId="0" applyFill="1" applyBorder="1" applyAlignment="1">
      <alignment horizontal="center" vertical="center" wrapText="1"/>
    </xf>
    <xf numFmtId="0" fontId="0" fillId="9" borderId="18" xfId="0" applyFill="1" applyBorder="1" applyAlignment="1">
      <alignment horizontal="center" vertical="center" wrapText="1"/>
    </xf>
    <xf numFmtId="0" fontId="0" fillId="9" borderId="19" xfId="0" applyFill="1" applyBorder="1" applyAlignment="1">
      <alignment horizontal="center" vertical="center" wrapText="1"/>
    </xf>
    <xf numFmtId="0" fontId="0" fillId="9" borderId="0" xfId="0" applyFill="1" applyAlignment="1">
      <alignment horizontal="center" vertical="center" wrapText="1"/>
    </xf>
    <xf numFmtId="0" fontId="0" fillId="9" borderId="20" xfId="0" applyFill="1" applyBorder="1" applyAlignment="1">
      <alignment horizontal="center" vertical="center" wrapText="1"/>
    </xf>
    <xf numFmtId="0" fontId="0" fillId="9" borderId="21" xfId="0" applyFill="1" applyBorder="1" applyAlignment="1">
      <alignment horizontal="center" vertical="center" wrapText="1"/>
    </xf>
    <xf numFmtId="0" fontId="0" fillId="9" borderId="7" xfId="0" applyFill="1" applyBorder="1" applyAlignment="1">
      <alignment horizontal="center" vertical="center" wrapText="1"/>
    </xf>
    <xf numFmtId="0" fontId="0" fillId="9" borderId="6" xfId="0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12" fillId="10" borderId="0" xfId="0" applyFont="1" applyFill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3" fillId="2" borderId="16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40" xfId="0" applyFont="1" applyFill="1" applyBorder="1" applyAlignment="1">
      <alignment horizontal="center" vertical="center" wrapText="1"/>
    </xf>
    <xf numFmtId="0" fontId="13" fillId="2" borderId="41" xfId="0" applyFont="1" applyFill="1" applyBorder="1" applyAlignment="1">
      <alignment horizontal="center" vertical="center" wrapText="1"/>
    </xf>
    <xf numFmtId="164" fontId="14" fillId="8" borderId="42" xfId="0" applyNumberFormat="1" applyFont="1" applyFill="1" applyBorder="1" applyAlignment="1" applyProtection="1">
      <alignment horizontal="center" vertical="center"/>
      <protection locked="0"/>
    </xf>
    <xf numFmtId="164" fontId="14" fillId="8" borderId="43" xfId="0" applyNumberFormat="1" applyFont="1" applyFill="1" applyBorder="1" applyAlignment="1" applyProtection="1">
      <alignment horizontal="center" vertical="center"/>
      <protection locked="0"/>
    </xf>
    <xf numFmtId="0" fontId="14" fillId="8" borderId="42" xfId="0" applyFont="1" applyFill="1" applyBorder="1" applyAlignment="1" applyProtection="1">
      <alignment horizontal="center" vertical="center"/>
      <protection locked="0"/>
    </xf>
    <xf numFmtId="0" fontId="14" fillId="8" borderId="43" xfId="0" applyFont="1" applyFill="1" applyBorder="1" applyAlignment="1" applyProtection="1">
      <alignment horizontal="center" vertical="center"/>
      <protection locked="0"/>
    </xf>
    <xf numFmtId="0" fontId="7" fillId="0" borderId="2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1" fillId="10" borderId="0" xfId="0" applyFont="1" applyFill="1" applyAlignment="1">
      <alignment horizontal="right" vertical="center"/>
    </xf>
    <xf numFmtId="0" fontId="1" fillId="10" borderId="20" xfId="0" applyFont="1" applyFill="1" applyBorder="1" applyAlignment="1">
      <alignment horizontal="right" vertical="center"/>
    </xf>
    <xf numFmtId="0" fontId="17" fillId="10" borderId="19" xfId="0" applyFont="1" applyFill="1" applyBorder="1" applyAlignment="1">
      <alignment horizontal="center" vertical="center"/>
    </xf>
    <xf numFmtId="0" fontId="17" fillId="10" borderId="0" xfId="0" applyFont="1" applyFill="1" applyAlignment="1">
      <alignment horizontal="center" vertical="center"/>
    </xf>
    <xf numFmtId="0" fontId="16" fillId="10" borderId="17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44" fontId="7" fillId="0" borderId="36" xfId="1" applyFont="1" applyBorder="1" applyAlignment="1" applyProtection="1">
      <alignment horizontal="center" vertical="center"/>
    </xf>
    <xf numFmtId="44" fontId="7" fillId="0" borderId="37" xfId="1" applyFont="1" applyBorder="1" applyAlignment="1" applyProtection="1">
      <alignment horizontal="center" vertical="center"/>
    </xf>
    <xf numFmtId="0" fontId="7" fillId="6" borderId="7" xfId="0" applyFont="1" applyFill="1" applyBorder="1" applyAlignment="1">
      <alignment horizontal="center"/>
    </xf>
    <xf numFmtId="0" fontId="7" fillId="7" borderId="7" xfId="0" applyFont="1" applyFill="1" applyBorder="1" applyAlignment="1">
      <alignment horizontal="center"/>
    </xf>
    <xf numFmtId="166" fontId="7" fillId="0" borderId="3" xfId="0" applyNumberFormat="1" applyFont="1" applyBorder="1" applyAlignment="1">
      <alignment horizontal="center" vertical="center"/>
    </xf>
    <xf numFmtId="166" fontId="7" fillId="0" borderId="26" xfId="0" applyNumberFormat="1" applyFont="1" applyBorder="1" applyAlignment="1">
      <alignment horizontal="center" vertical="center"/>
    </xf>
    <xf numFmtId="166" fontId="7" fillId="0" borderId="27" xfId="0" applyNumberFormat="1" applyFont="1" applyBorder="1" applyAlignment="1">
      <alignment horizontal="center" vertical="center"/>
    </xf>
    <xf numFmtId="166" fontId="7" fillId="0" borderId="1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44" fontId="7" fillId="0" borderId="3" xfId="1" applyFont="1" applyBorder="1" applyAlignment="1" applyProtection="1">
      <alignment horizontal="center" vertical="center"/>
    </xf>
    <xf numFmtId="44" fontId="7" fillId="0" borderId="26" xfId="1" applyFont="1" applyBorder="1" applyAlignment="1" applyProtection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0" xfId="0" applyFont="1" applyAlignment="1">
      <alignment horizontal="left" wrapText="1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colors>
    <mruColors>
      <color rgb="FF32629A"/>
      <color rgb="FF32FFFF"/>
      <color rgb="FF598F68"/>
      <color rgb="FF5894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L31"/>
  <sheetViews>
    <sheetView tabSelected="1" zoomScaleNormal="100" workbookViewId="0">
      <selection activeCell="E17" sqref="E17"/>
    </sheetView>
  </sheetViews>
  <sheetFormatPr baseColWidth="10" defaultRowHeight="15" x14ac:dyDescent="0.25"/>
  <cols>
    <col min="5" max="5" width="15.7109375" bestFit="1" customWidth="1"/>
    <col min="6" max="7" width="15.140625" customWidth="1"/>
    <col min="8" max="8" width="6.7109375" customWidth="1"/>
    <col min="11" max="11" width="13.5703125" customWidth="1"/>
    <col min="13" max="13" width="14" customWidth="1"/>
  </cols>
  <sheetData>
    <row r="1" spans="1:12" ht="15.75" thickBot="1" x14ac:dyDescent="0.3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12" ht="15" customHeight="1" x14ac:dyDescent="0.25">
      <c r="A2" s="40"/>
      <c r="B2" s="40"/>
      <c r="C2" s="52" t="s">
        <v>10</v>
      </c>
      <c r="D2" s="53"/>
      <c r="E2" s="53"/>
      <c r="F2" s="53"/>
      <c r="G2" s="53"/>
      <c r="H2" s="53"/>
      <c r="I2" s="53"/>
      <c r="J2" s="53"/>
      <c r="K2" s="54"/>
      <c r="L2" s="40"/>
    </row>
    <row r="3" spans="1:12" ht="15" customHeight="1" thickBot="1" x14ac:dyDescent="0.3">
      <c r="A3" s="40"/>
      <c r="B3" s="40"/>
      <c r="C3" s="55"/>
      <c r="D3" s="56"/>
      <c r="E3" s="56"/>
      <c r="F3" s="56"/>
      <c r="G3" s="56"/>
      <c r="H3" s="56"/>
      <c r="I3" s="56"/>
      <c r="J3" s="56"/>
      <c r="K3" s="57"/>
      <c r="L3" s="40"/>
    </row>
    <row r="4" spans="1:12" ht="15.75" customHeight="1" x14ac:dyDescent="0.25">
      <c r="A4" s="40"/>
      <c r="B4" s="40"/>
      <c r="C4" s="41"/>
      <c r="D4" s="41"/>
      <c r="E4" s="41"/>
      <c r="F4" s="41"/>
      <c r="G4" s="41"/>
      <c r="H4" s="41"/>
      <c r="I4" s="40"/>
      <c r="J4" s="40"/>
      <c r="K4" s="40"/>
      <c r="L4" s="40"/>
    </row>
    <row r="5" spans="1:12" ht="21" x14ac:dyDescent="0.25">
      <c r="A5" s="40"/>
      <c r="B5" s="51" t="s">
        <v>0</v>
      </c>
      <c r="C5" s="51"/>
      <c r="D5" s="51"/>
      <c r="E5" s="51"/>
      <c r="F5" s="51"/>
      <c r="G5" s="51"/>
      <c r="H5" s="51"/>
      <c r="I5" s="51"/>
      <c r="J5" s="51"/>
      <c r="K5" s="51"/>
      <c r="L5" s="40"/>
    </row>
    <row r="6" spans="1:12" ht="15.75" thickBot="1" x14ac:dyDescent="0.3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</row>
    <row r="7" spans="1:12" ht="15" customHeight="1" x14ac:dyDescent="0.25">
      <c r="A7" s="40"/>
      <c r="B7" s="40"/>
      <c r="C7" s="40"/>
      <c r="D7" s="58" t="s">
        <v>56</v>
      </c>
      <c r="E7" s="59"/>
      <c r="F7" s="59"/>
      <c r="G7" s="59"/>
      <c r="H7" s="59"/>
      <c r="I7" s="59"/>
      <c r="J7" s="60"/>
      <c r="K7" s="40"/>
      <c r="L7" s="40"/>
    </row>
    <row r="8" spans="1:12" ht="15" customHeight="1" x14ac:dyDescent="0.25">
      <c r="A8" s="40"/>
      <c r="B8" s="40"/>
      <c r="C8" s="40"/>
      <c r="D8" s="61"/>
      <c r="E8" s="62"/>
      <c r="F8" s="62"/>
      <c r="G8" s="62"/>
      <c r="H8" s="62"/>
      <c r="I8" s="62"/>
      <c r="J8" s="63"/>
      <c r="K8" s="40"/>
      <c r="L8" s="40"/>
    </row>
    <row r="9" spans="1:12" ht="21.75" customHeight="1" x14ac:dyDescent="0.25">
      <c r="A9" s="87" t="s">
        <v>54</v>
      </c>
      <c r="B9" s="87"/>
      <c r="C9" s="88"/>
      <c r="D9" s="61"/>
      <c r="E9" s="62"/>
      <c r="F9" s="62"/>
      <c r="G9" s="62"/>
      <c r="H9" s="62"/>
      <c r="I9" s="62"/>
      <c r="J9" s="63"/>
      <c r="K9" s="40"/>
      <c r="L9" s="40"/>
    </row>
    <row r="10" spans="1:12" ht="5.25" customHeight="1" x14ac:dyDescent="0.25">
      <c r="A10" s="40"/>
      <c r="B10" s="40"/>
      <c r="C10" s="43"/>
      <c r="D10" s="61"/>
      <c r="E10" s="62"/>
      <c r="F10" s="62"/>
      <c r="G10" s="62"/>
      <c r="H10" s="62"/>
      <c r="I10" s="62"/>
      <c r="J10" s="63"/>
      <c r="K10" s="40"/>
      <c r="L10" s="40"/>
    </row>
    <row r="11" spans="1:12" ht="9.75" customHeight="1" thickBot="1" x14ac:dyDescent="0.3">
      <c r="A11" s="44"/>
      <c r="B11" s="40"/>
      <c r="C11" s="40"/>
      <c r="D11" s="64"/>
      <c r="E11" s="65"/>
      <c r="F11" s="65"/>
      <c r="G11" s="65"/>
      <c r="H11" s="65"/>
      <c r="I11" s="65"/>
      <c r="J11" s="66"/>
      <c r="K11" s="40"/>
      <c r="L11" s="40"/>
    </row>
    <row r="12" spans="1:12" ht="9.75" customHeight="1" x14ac:dyDescent="0.25">
      <c r="A12" s="44"/>
      <c r="B12" s="40"/>
      <c r="C12" s="40"/>
      <c r="D12" s="45"/>
      <c r="E12" s="45"/>
      <c r="F12" s="45"/>
      <c r="G12" s="45"/>
      <c r="H12" s="45"/>
      <c r="I12" s="45"/>
      <c r="J12" s="45"/>
      <c r="K12" s="40"/>
      <c r="L12" s="42"/>
    </row>
    <row r="13" spans="1:12" x14ac:dyDescent="0.25">
      <c r="A13" s="68" t="s">
        <v>45</v>
      </c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</row>
    <row r="14" spans="1:12" ht="10.5" customHeight="1" thickBot="1" x14ac:dyDescent="0.3">
      <c r="A14" s="46"/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</row>
    <row r="15" spans="1:12" ht="27" customHeight="1" x14ac:dyDescent="0.25">
      <c r="A15" s="73" t="s">
        <v>31</v>
      </c>
      <c r="B15" s="74"/>
      <c r="C15" s="73" t="s">
        <v>32</v>
      </c>
      <c r="D15" s="74"/>
      <c r="E15" s="77" t="s">
        <v>11</v>
      </c>
      <c r="F15" s="73" t="s">
        <v>50</v>
      </c>
      <c r="G15" s="74"/>
      <c r="H15" s="73" t="s">
        <v>51</v>
      </c>
      <c r="I15" s="74"/>
      <c r="J15" s="73" t="s">
        <v>52</v>
      </c>
      <c r="K15" s="74"/>
      <c r="L15" s="77" t="s">
        <v>53</v>
      </c>
    </row>
    <row r="16" spans="1:12" ht="27" customHeight="1" thickBot="1" x14ac:dyDescent="0.3">
      <c r="A16" s="75"/>
      <c r="B16" s="76"/>
      <c r="C16" s="75"/>
      <c r="D16" s="76"/>
      <c r="E16" s="78"/>
      <c r="F16" s="75"/>
      <c r="G16" s="76"/>
      <c r="H16" s="75"/>
      <c r="I16" s="76"/>
      <c r="J16" s="75"/>
      <c r="K16" s="76"/>
      <c r="L16" s="78"/>
    </row>
    <row r="17" spans="1:12" ht="27.75" customHeight="1" thickBot="1" x14ac:dyDescent="0.3">
      <c r="A17" s="79">
        <v>0</v>
      </c>
      <c r="B17" s="80"/>
      <c r="C17" s="79">
        <v>0</v>
      </c>
      <c r="D17" s="80"/>
      <c r="E17" s="1">
        <v>0</v>
      </c>
      <c r="F17" s="81">
        <v>0</v>
      </c>
      <c r="G17" s="82"/>
      <c r="H17" s="81">
        <v>0</v>
      </c>
      <c r="I17" s="82"/>
      <c r="J17" s="81">
        <v>0</v>
      </c>
      <c r="K17" s="82"/>
      <c r="L17" s="2">
        <f>IF(H17=1,0.5,IF(H17=2,1,IF(H17=3,2,IF(H17=4,3,IF(H17=5,4,IF(H17=6,5,IF(H17=7,6,IF(H17=8,7,IF(H17=9,8,0)))))))))+IF(F17=1,1.5,IF(F17=2,2))+IF(J17=1,0.25,IF(J17=2,0.5, IF(J17=3,1,IF(J17=4,1.5,IF(J17=5,2)))))</f>
        <v>0</v>
      </c>
    </row>
    <row r="18" spans="1:12" x14ac:dyDescent="0.25">
      <c r="A18" s="46"/>
      <c r="B18" s="46"/>
      <c r="C18" s="46"/>
      <c r="D18" s="46"/>
      <c r="E18" s="91" t="s">
        <v>57</v>
      </c>
      <c r="F18" s="91"/>
      <c r="G18" s="91"/>
      <c r="H18" s="91"/>
      <c r="I18" s="91"/>
      <c r="J18" s="46"/>
      <c r="K18" s="46"/>
      <c r="L18" s="46"/>
    </row>
    <row r="19" spans="1:12" ht="15.75" thickBot="1" x14ac:dyDescent="0.3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</row>
    <row r="20" spans="1:12" ht="16.5" thickBot="1" x14ac:dyDescent="0.3">
      <c r="A20" s="49" t="s">
        <v>1</v>
      </c>
      <c r="B20" s="8" t="str">
        <f>IF(L17=0,"",((A17/12)+(C17)-E17)/L17)</f>
        <v/>
      </c>
      <c r="C20" s="40"/>
      <c r="D20" s="49" t="s">
        <v>35</v>
      </c>
      <c r="E20" s="9" t="str" cm="1">
        <f t="array" ref="E20">_xlfn.IFS(
  H20="Oui",K28,
  B20=0, I24,
  B20&lt;212, I27,
  B20&lt;=386, I26,
  B20&lt;=650, I25,
  B20&gt;650, I24
)</f>
        <v>Tarif normal</v>
      </c>
      <c r="F20" s="40"/>
      <c r="G20" s="49" t="s">
        <v>8</v>
      </c>
      <c r="H20" s="50" t="s">
        <v>47</v>
      </c>
      <c r="I20" s="89" t="s">
        <v>55</v>
      </c>
      <c r="J20" s="90"/>
      <c r="K20" s="90"/>
      <c r="L20" s="40"/>
    </row>
    <row r="21" spans="1:12" x14ac:dyDescent="0.25">
      <c r="A21" s="40"/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</row>
    <row r="22" spans="1:12" x14ac:dyDescent="0.25">
      <c r="A22" s="40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</row>
    <row r="23" spans="1:12" s="5" customFormat="1" ht="35.25" customHeight="1" x14ac:dyDescent="0.25">
      <c r="A23" s="84" t="s">
        <v>2</v>
      </c>
      <c r="B23" s="85"/>
      <c r="C23" s="85"/>
      <c r="D23" s="86"/>
      <c r="E23" s="3" t="s">
        <v>3</v>
      </c>
      <c r="F23" s="4" t="s">
        <v>17</v>
      </c>
      <c r="G23" s="4" t="s">
        <v>8</v>
      </c>
      <c r="H23" s="47"/>
      <c r="I23" s="92" t="s">
        <v>10</v>
      </c>
      <c r="J23" s="92"/>
      <c r="K23" s="92"/>
      <c r="L23" s="92"/>
    </row>
    <row r="24" spans="1:12" s="5" customFormat="1" ht="24.6" customHeight="1" x14ac:dyDescent="0.25">
      <c r="A24" s="69" t="s">
        <v>27</v>
      </c>
      <c r="B24" s="70"/>
      <c r="C24" s="70"/>
      <c r="D24" s="71"/>
      <c r="E24" s="10">
        <f>'Tarifs 2024-2025'!B23</f>
        <v>1.85</v>
      </c>
      <c r="F24" s="10">
        <f>'Tarifs 2024-2025'!C23</f>
        <v>3.15</v>
      </c>
      <c r="G24" s="10">
        <f>'Tarifs 2024-2025'!B22</f>
        <v>2.6</v>
      </c>
      <c r="H24" s="47"/>
      <c r="I24" s="67" t="s">
        <v>40</v>
      </c>
      <c r="J24" s="67"/>
      <c r="K24" s="83" t="s">
        <v>4</v>
      </c>
      <c r="L24" s="83"/>
    </row>
    <row r="25" spans="1:12" s="5" customFormat="1" ht="24.6" customHeight="1" x14ac:dyDescent="0.25">
      <c r="A25" s="72" t="s">
        <v>28</v>
      </c>
      <c r="B25" s="72"/>
      <c r="C25" s="72"/>
      <c r="D25" s="72"/>
      <c r="E25" s="10">
        <f>'Tarifs 2024-2025'!B32</f>
        <v>8.1</v>
      </c>
      <c r="F25" s="10">
        <f>'Tarifs 2024-2025'!C32</f>
        <v>13.7</v>
      </c>
      <c r="G25" s="10">
        <f>'Tarifs 2024-2025'!B31</f>
        <v>10.35</v>
      </c>
      <c r="H25" s="47"/>
      <c r="I25" s="67" t="s">
        <v>41</v>
      </c>
      <c r="J25" s="67"/>
      <c r="K25" s="83" t="s">
        <v>5</v>
      </c>
      <c r="L25" s="83"/>
    </row>
    <row r="26" spans="1:12" s="5" customFormat="1" ht="24.6" customHeight="1" x14ac:dyDescent="0.25">
      <c r="A26" s="69" t="s">
        <v>30</v>
      </c>
      <c r="B26" s="70"/>
      <c r="C26" s="70"/>
      <c r="D26" s="71"/>
      <c r="E26" s="10">
        <f>'Tarifs 2024-2025'!B41</f>
        <v>6.55</v>
      </c>
      <c r="F26" s="10">
        <f>'Tarifs 2024-2025'!C41</f>
        <v>11.15</v>
      </c>
      <c r="G26" s="10">
        <f>'Tarifs 2024-2025'!B40</f>
        <v>8.35</v>
      </c>
      <c r="H26" s="47"/>
      <c r="I26" s="67" t="s">
        <v>42</v>
      </c>
      <c r="J26" s="67"/>
      <c r="K26" s="83" t="s">
        <v>6</v>
      </c>
      <c r="L26" s="83"/>
    </row>
    <row r="27" spans="1:12" s="5" customFormat="1" ht="24.6" customHeight="1" x14ac:dyDescent="0.25">
      <c r="A27" s="69" t="s">
        <v>29</v>
      </c>
      <c r="B27" s="70"/>
      <c r="C27" s="70"/>
      <c r="D27" s="71"/>
      <c r="E27" s="10">
        <f>'Tarifs 2024-2025'!C50</f>
        <v>8.1</v>
      </c>
      <c r="F27" s="3"/>
      <c r="G27" s="10" cm="1">
        <f t="array" ref="G27">'Tarifs 2024-2025'!B49:B49</f>
        <v>10.35</v>
      </c>
      <c r="H27" s="47"/>
      <c r="I27" s="67" t="s">
        <v>43</v>
      </c>
      <c r="J27" s="67"/>
      <c r="K27" s="83" t="s">
        <v>7</v>
      </c>
      <c r="L27" s="83"/>
    </row>
    <row r="28" spans="1:12" s="5" customFormat="1" ht="24.6" customHeight="1" x14ac:dyDescent="0.25">
      <c r="A28" s="69"/>
      <c r="B28" s="70"/>
      <c r="C28" s="70"/>
      <c r="D28" s="71"/>
      <c r="E28" s="10"/>
      <c r="F28" s="10"/>
      <c r="G28" s="10"/>
      <c r="H28" s="47"/>
      <c r="I28" s="83" t="s">
        <v>8</v>
      </c>
      <c r="J28" s="83"/>
      <c r="K28" s="83" t="s">
        <v>9</v>
      </c>
      <c r="L28" s="83"/>
    </row>
    <row r="29" spans="1:12" x14ac:dyDescent="0.25">
      <c r="A29" s="40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</row>
    <row r="30" spans="1:12" ht="28.5" customHeight="1" x14ac:dyDescent="0.25">
      <c r="H30" s="48"/>
    </row>
    <row r="31" spans="1:12" ht="28.5" customHeight="1" x14ac:dyDescent="0.25"/>
  </sheetData>
  <sheetProtection algorithmName="SHA-512" hashValue="gsI5R6P8EHtE8DHBBMjRTtUsG6Uttpvm1HctnHgOIKqCiC5Wc0h6eRcuHCltO6dNCkXRyOgE6Pu67/YGORfGDw==" saltValue="KBlRFD6CIqREVaKR02dJ2Q==" spinCount="100000" sheet="1" selectLockedCells="1"/>
  <protectedRanges>
    <protectedRange sqref="A17:K17" name="Plage1"/>
  </protectedRanges>
  <mergeCells count="36">
    <mergeCell ref="K27:L27"/>
    <mergeCell ref="K28:L28"/>
    <mergeCell ref="A9:C9"/>
    <mergeCell ref="I20:K20"/>
    <mergeCell ref="E18:I18"/>
    <mergeCell ref="I23:L23"/>
    <mergeCell ref="K24:L24"/>
    <mergeCell ref="K25:L25"/>
    <mergeCell ref="H17:I17"/>
    <mergeCell ref="J17:K17"/>
    <mergeCell ref="A15:B16"/>
    <mergeCell ref="C15:D16"/>
    <mergeCell ref="E15:E16"/>
    <mergeCell ref="F15:G16"/>
    <mergeCell ref="H15:I16"/>
    <mergeCell ref="I27:J27"/>
    <mergeCell ref="I28:J28"/>
    <mergeCell ref="A27:D27"/>
    <mergeCell ref="A28:D28"/>
    <mergeCell ref="A23:D23"/>
    <mergeCell ref="B5:K5"/>
    <mergeCell ref="C2:K3"/>
    <mergeCell ref="D7:J11"/>
    <mergeCell ref="I25:J25"/>
    <mergeCell ref="I26:J26"/>
    <mergeCell ref="A13:L13"/>
    <mergeCell ref="A24:D24"/>
    <mergeCell ref="A25:D25"/>
    <mergeCell ref="A26:D26"/>
    <mergeCell ref="I24:J24"/>
    <mergeCell ref="J15:K16"/>
    <mergeCell ref="L15:L16"/>
    <mergeCell ref="A17:B17"/>
    <mergeCell ref="C17:D17"/>
    <mergeCell ref="F17:G17"/>
    <mergeCell ref="K26:L26"/>
  </mergeCells>
  <dataValidations count="1">
    <dataValidation type="list" allowBlank="1" showInputMessage="1" showErrorMessage="1" sqref="H20" xr:uid="{51D5EEA2-2747-41A9-8ED3-AD7E9E50FFDA}">
      <formula1>"Oui,Non"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7B98D-A7C3-46AC-A367-DBB9B2E01E02}">
  <sheetPr codeName="Feuil2"/>
  <dimension ref="A1:K65"/>
  <sheetViews>
    <sheetView zoomScale="85" zoomScaleNormal="85" workbookViewId="0">
      <selection activeCell="A2" sqref="A2:C8"/>
    </sheetView>
  </sheetViews>
  <sheetFormatPr baseColWidth="10" defaultColWidth="11.42578125" defaultRowHeight="15.75" x14ac:dyDescent="0.25"/>
  <cols>
    <col min="1" max="1" width="28.5703125" style="11" customWidth="1"/>
    <col min="2" max="3" width="20.140625" style="11" customWidth="1"/>
    <col min="4" max="4" width="14.140625" style="11" customWidth="1"/>
    <col min="5" max="5" width="18.7109375" style="11" customWidth="1"/>
    <col min="6" max="16384" width="11.42578125" style="11"/>
  </cols>
  <sheetData>
    <row r="1" spans="1:8" ht="16.5" thickBot="1" x14ac:dyDescent="0.3"/>
    <row r="2" spans="1:8" ht="15.75" customHeight="1" x14ac:dyDescent="0.25">
      <c r="A2" s="111" t="s">
        <v>10</v>
      </c>
      <c r="B2" s="112"/>
      <c r="C2" s="113"/>
      <c r="D2" s="109" t="s">
        <v>39</v>
      </c>
      <c r="G2"/>
      <c r="H2"/>
    </row>
    <row r="3" spans="1:8" ht="16.5" thickBot="1" x14ac:dyDescent="0.3">
      <c r="A3" s="114"/>
      <c r="B3" s="115"/>
      <c r="C3" s="116"/>
      <c r="D3" s="110"/>
      <c r="G3" t="s">
        <v>49</v>
      </c>
      <c r="H3" s="7" t="str">
        <f>IF(Simulateur!L17=0,"",((Simulateur!A17/12)+(Simulateur!C17)-Simulateur!E17)/Simulateur!L17)</f>
        <v/>
      </c>
    </row>
    <row r="4" spans="1:8" ht="16.5" thickBot="1" x14ac:dyDescent="0.3">
      <c r="A4" s="12" t="s">
        <v>36</v>
      </c>
      <c r="B4" s="117" t="s">
        <v>4</v>
      </c>
      <c r="C4" s="118"/>
      <c r="D4" s="39" t="str">
        <f>Simulateur!B20</f>
        <v/>
      </c>
      <c r="G4" t="s">
        <v>49</v>
      </c>
      <c r="H4" s="7" t="str" cm="1">
        <f t="array" ref="H4">_xlfn.IFS(Simulateur!B20&lt;212,Simulateur!I27,AND(Simulateur!B20&lt;386,NOT(Simulateur!B20&gt;386)),Simulateur!I26,Simulateur!B20&gt;386,Simulateur!I25,Simulateur!B20&gt;680,Simulateur!I24,Simulateur!B20=0,Simulateur!I24)</f>
        <v>Tarif réduit</v>
      </c>
    </row>
    <row r="5" spans="1:8" ht="16.5" thickBot="1" x14ac:dyDescent="0.3">
      <c r="A5" s="13" t="s">
        <v>18</v>
      </c>
      <c r="B5" s="119" t="s">
        <v>5</v>
      </c>
      <c r="C5" s="120"/>
      <c r="D5" s="39" t="str">
        <f>Simulateur!E20</f>
        <v>Tarif normal</v>
      </c>
      <c r="E5" s="14"/>
      <c r="G5"/>
      <c r="H5"/>
    </row>
    <row r="6" spans="1:8" x14ac:dyDescent="0.25">
      <c r="A6" s="13" t="s">
        <v>19</v>
      </c>
      <c r="B6" s="119" t="s">
        <v>6</v>
      </c>
      <c r="C6" s="120"/>
      <c r="E6" s="15"/>
      <c r="G6"/>
      <c r="H6"/>
    </row>
    <row r="7" spans="1:8" x14ac:dyDescent="0.25">
      <c r="A7" s="13" t="s">
        <v>37</v>
      </c>
      <c r="B7" s="119" t="s">
        <v>7</v>
      </c>
      <c r="C7" s="120"/>
      <c r="E7" s="16"/>
    </row>
    <row r="8" spans="1:8" ht="16.5" thickBot="1" x14ac:dyDescent="0.3">
      <c r="A8" s="17" t="s">
        <v>8</v>
      </c>
      <c r="B8" s="123" t="s">
        <v>9</v>
      </c>
      <c r="C8" s="124"/>
    </row>
    <row r="9" spans="1:8" ht="16.5" thickBot="1" x14ac:dyDescent="0.3"/>
    <row r="10" spans="1:8" x14ac:dyDescent="0.25">
      <c r="A10" s="106" t="s">
        <v>38</v>
      </c>
      <c r="B10" s="107"/>
      <c r="C10" s="108"/>
    </row>
    <row r="11" spans="1:8" x14ac:dyDescent="0.25">
      <c r="A11" s="18" t="s">
        <v>12</v>
      </c>
      <c r="B11" s="97">
        <v>19.5</v>
      </c>
      <c r="C11" s="98"/>
    </row>
    <row r="12" spans="1:8" x14ac:dyDescent="0.25">
      <c r="A12" s="18" t="s">
        <v>13</v>
      </c>
      <c r="B12" s="97">
        <v>17.850000000000001</v>
      </c>
      <c r="C12" s="98"/>
    </row>
    <row r="13" spans="1:8" x14ac:dyDescent="0.25">
      <c r="A13" s="18" t="s">
        <v>14</v>
      </c>
      <c r="B13" s="97">
        <v>15.35</v>
      </c>
      <c r="C13" s="98"/>
    </row>
    <row r="14" spans="1:8" ht="16.5" thickBot="1" x14ac:dyDescent="0.3">
      <c r="A14" s="19" t="s">
        <v>15</v>
      </c>
      <c r="B14" s="99">
        <v>30.75</v>
      </c>
      <c r="C14" s="100"/>
    </row>
    <row r="15" spans="1:8" ht="16.5" thickBot="1" x14ac:dyDescent="0.3"/>
    <row r="16" spans="1:8" x14ac:dyDescent="0.25">
      <c r="A16" s="103" t="s">
        <v>16</v>
      </c>
      <c r="B16" s="104"/>
      <c r="C16" s="105"/>
      <c r="D16" s="20"/>
    </row>
    <row r="17" spans="1:11" s="23" customFormat="1" ht="21" customHeight="1" x14ac:dyDescent="0.25">
      <c r="A17" s="21"/>
      <c r="B17" s="6" t="s">
        <v>34</v>
      </c>
      <c r="C17" s="22" t="s">
        <v>33</v>
      </c>
    </row>
    <row r="18" spans="1:11" x14ac:dyDescent="0.25">
      <c r="A18" s="18" t="s">
        <v>40</v>
      </c>
      <c r="B18" s="24">
        <v>1.85</v>
      </c>
      <c r="C18" s="25">
        <v>3.15</v>
      </c>
    </row>
    <row r="19" spans="1:11" x14ac:dyDescent="0.25">
      <c r="A19" s="18" t="s">
        <v>41</v>
      </c>
      <c r="B19" s="24">
        <v>1.55</v>
      </c>
      <c r="C19" s="25">
        <v>2.65</v>
      </c>
      <c r="D19" s="26"/>
      <c r="H19" s="27"/>
      <c r="J19" s="27"/>
    </row>
    <row r="20" spans="1:11" x14ac:dyDescent="0.25">
      <c r="A20" s="18" t="s">
        <v>42</v>
      </c>
      <c r="B20" s="24">
        <v>1.1499999999999999</v>
      </c>
      <c r="C20" s="25">
        <v>1.95</v>
      </c>
      <c r="D20" s="26"/>
      <c r="H20" s="28"/>
      <c r="J20" s="28"/>
    </row>
    <row r="21" spans="1:11" x14ac:dyDescent="0.25">
      <c r="A21" s="18" t="s">
        <v>43</v>
      </c>
      <c r="B21" s="24">
        <v>0.95</v>
      </c>
      <c r="C21" s="25">
        <v>1.45</v>
      </c>
      <c r="D21" s="26"/>
      <c r="I21" s="28"/>
      <c r="J21" s="28"/>
    </row>
    <row r="22" spans="1:11" ht="16.5" thickBot="1" x14ac:dyDescent="0.3">
      <c r="A22" s="19" t="s">
        <v>9</v>
      </c>
      <c r="B22" s="29">
        <v>2.6</v>
      </c>
      <c r="C22" s="30">
        <v>4.5999999999999996</v>
      </c>
      <c r="F22" s="96" t="s">
        <v>48</v>
      </c>
      <c r="G22" s="96"/>
      <c r="I22" s="28"/>
      <c r="J22" s="95" t="s">
        <v>46</v>
      </c>
      <c r="K22" s="95"/>
    </row>
    <row r="23" spans="1:11" ht="16.5" thickBot="1" x14ac:dyDescent="0.3">
      <c r="A23" s="31" t="s">
        <v>44</v>
      </c>
      <c r="B23" s="32">
        <f>_xlfn.XLOOKUP($D$5,$A18:$A22,B18:B22,"Tarif pas trouvé",0,1)</f>
        <v>1.85</v>
      </c>
      <c r="C23" s="32">
        <f>_xlfn.XLOOKUP($D$5,$A18:$A22,C18:C22,"Tarif pas trouvé",0,1)</f>
        <v>3.15</v>
      </c>
      <c r="F23" s="32" cm="1">
        <f t="array" ref="F23">_xlfn.IFS($D$4&lt;212,B21,AND($D$4&gt;=212,$D$4&lt;=386),B20,AND($D$4&gt;386,$D$4&lt;=650),B19,$D$4&gt;650,B18)</f>
        <v>1.85</v>
      </c>
      <c r="G23" s="33" cm="1">
        <f t="array" ref="G23">_xlfn.IFS($D$4&lt;212,C21,AND($D$4&gt;=212,$D$4&lt;=386),C20,AND($D$4&gt;386,$D$4&lt;=650),C19,$D$4&gt;650,C18)</f>
        <v>3.15</v>
      </c>
      <c r="I23" s="28"/>
      <c r="J23" s="32" t="e">
        <f>CHOOSE(MATCH($D$4,{0;212;387;651}),B21,B20,B19,B18)</f>
        <v>#N/A</v>
      </c>
      <c r="K23" s="33" t="e">
        <f>CHOOSE(MATCH($D$4,{0;212;387;651}),C21,C20,C19,C18)</f>
        <v>#N/A</v>
      </c>
    </row>
    <row r="24" spans="1:11" ht="16.5" thickBot="1" x14ac:dyDescent="0.3"/>
    <row r="25" spans="1:11" x14ac:dyDescent="0.25">
      <c r="A25" s="106" t="s">
        <v>20</v>
      </c>
      <c r="B25" s="107"/>
      <c r="C25" s="108"/>
    </row>
    <row r="26" spans="1:11" s="23" customFormat="1" ht="21" customHeight="1" x14ac:dyDescent="0.25">
      <c r="A26" s="21"/>
      <c r="B26" s="6" t="s">
        <v>34</v>
      </c>
      <c r="C26" s="22" t="s">
        <v>33</v>
      </c>
    </row>
    <row r="27" spans="1:11" x14ac:dyDescent="0.25">
      <c r="A27" s="18" t="s">
        <v>40</v>
      </c>
      <c r="B27" s="24">
        <v>8.1</v>
      </c>
      <c r="C27" s="25">
        <v>13.7</v>
      </c>
    </row>
    <row r="28" spans="1:11" x14ac:dyDescent="0.25">
      <c r="A28" s="18" t="s">
        <v>41</v>
      </c>
      <c r="B28" s="24">
        <v>6.45</v>
      </c>
      <c r="C28" s="25">
        <v>10.95</v>
      </c>
    </row>
    <row r="29" spans="1:11" x14ac:dyDescent="0.25">
      <c r="A29" s="18" t="s">
        <v>42</v>
      </c>
      <c r="B29" s="24">
        <v>4.25</v>
      </c>
      <c r="C29" s="25">
        <v>7.1</v>
      </c>
    </row>
    <row r="30" spans="1:11" x14ac:dyDescent="0.25">
      <c r="A30" s="18" t="s">
        <v>43</v>
      </c>
      <c r="B30" s="24">
        <v>2.65</v>
      </c>
      <c r="C30" s="25">
        <v>4.3499999999999996</v>
      </c>
    </row>
    <row r="31" spans="1:11" ht="16.5" thickBot="1" x14ac:dyDescent="0.3">
      <c r="A31" s="19" t="s">
        <v>9</v>
      </c>
      <c r="B31" s="29">
        <v>10.35</v>
      </c>
      <c r="C31" s="30">
        <v>17.850000000000001</v>
      </c>
      <c r="F31" s="96" t="s">
        <v>48</v>
      </c>
      <c r="G31" s="96"/>
      <c r="J31" s="95" t="s">
        <v>46</v>
      </c>
      <c r="K31" s="95"/>
    </row>
    <row r="32" spans="1:11" ht="16.5" thickBot="1" x14ac:dyDescent="0.3">
      <c r="A32" s="31" t="s">
        <v>44</v>
      </c>
      <c r="B32" s="32">
        <f>_xlfn.XLOOKUP($D$5,$A27:$A31,B27:B31,"Tarif pas trouvé",0,1)</f>
        <v>8.1</v>
      </c>
      <c r="C32" s="32">
        <f>_xlfn.XLOOKUP($D$5,$A27:$A31,C27:C31,"Tarif pas trouvé",0,1)</f>
        <v>13.7</v>
      </c>
      <c r="F32" s="32" cm="1">
        <f t="array" ref="F32">_xlfn.IFS($D$4&lt;212,B30,AND($D$4&gt;=212,$D$4&lt;=386),B29,AND($D$4&gt;386,$D$4&lt;=650),B28,$D$4&gt;650,B27)</f>
        <v>8.1</v>
      </c>
      <c r="G32" s="33" cm="1">
        <f t="array" ref="G32">_xlfn.IFS($D$4&lt;212,C30,AND($D$4&gt;=212,$D$4&lt;=386),C29,AND($D$4&gt;386,$D$4&lt;=650),C28,$D$4&gt;650,C27)</f>
        <v>13.7</v>
      </c>
      <c r="H32" s="28"/>
      <c r="I32" s="28"/>
      <c r="J32" s="32" t="e">
        <f>CHOOSE(MATCH($D$4,{0;212;387;651}),B30,B29,B28,B27)</f>
        <v>#N/A</v>
      </c>
      <c r="K32" s="33" t="e">
        <f>CHOOSE(MATCH($D$4,{0;212;387;651}),C30,C29,C28,C27)</f>
        <v>#N/A</v>
      </c>
    </row>
    <row r="33" spans="1:11" ht="16.5" thickBot="1" x14ac:dyDescent="0.3"/>
    <row r="34" spans="1:11" x14ac:dyDescent="0.25">
      <c r="A34" s="106" t="s">
        <v>21</v>
      </c>
      <c r="B34" s="107"/>
      <c r="C34" s="108"/>
    </row>
    <row r="35" spans="1:11" s="23" customFormat="1" ht="21" customHeight="1" x14ac:dyDescent="0.25">
      <c r="A35" s="21"/>
      <c r="B35" s="6" t="s">
        <v>34</v>
      </c>
      <c r="C35" s="22" t="s">
        <v>33</v>
      </c>
    </row>
    <row r="36" spans="1:11" x14ac:dyDescent="0.25">
      <c r="A36" s="18" t="s">
        <v>40</v>
      </c>
      <c r="B36" s="24">
        <v>6.55</v>
      </c>
      <c r="C36" s="25">
        <v>11.15</v>
      </c>
    </row>
    <row r="37" spans="1:11" x14ac:dyDescent="0.25">
      <c r="A37" s="18" t="s">
        <v>41</v>
      </c>
      <c r="B37" s="24">
        <v>5.2</v>
      </c>
      <c r="C37" s="34">
        <v>8.8000000000000007</v>
      </c>
    </row>
    <row r="38" spans="1:11" x14ac:dyDescent="0.25">
      <c r="A38" s="18" t="s">
        <v>42</v>
      </c>
      <c r="B38" s="24">
        <v>3.45</v>
      </c>
      <c r="C38" s="34">
        <v>5.75</v>
      </c>
    </row>
    <row r="39" spans="1:11" x14ac:dyDescent="0.25">
      <c r="A39" s="18" t="s">
        <v>43</v>
      </c>
      <c r="B39" s="24">
        <v>2.2000000000000002</v>
      </c>
      <c r="C39" s="34">
        <v>3.5</v>
      </c>
    </row>
    <row r="40" spans="1:11" ht="16.5" thickBot="1" x14ac:dyDescent="0.3">
      <c r="A40" s="19" t="s">
        <v>9</v>
      </c>
      <c r="B40" s="29">
        <v>8.35</v>
      </c>
      <c r="C40" s="30">
        <v>14.35</v>
      </c>
      <c r="F40" s="96" t="s">
        <v>48</v>
      </c>
      <c r="G40" s="96"/>
      <c r="J40" s="95" t="s">
        <v>46</v>
      </c>
      <c r="K40" s="95"/>
    </row>
    <row r="41" spans="1:11" ht="16.5" thickBot="1" x14ac:dyDescent="0.3">
      <c r="A41" s="31" t="s">
        <v>44</v>
      </c>
      <c r="B41" s="32">
        <f>_xlfn.XLOOKUP($D$5,$A36:$A40,B36:B40,"Tarif pas trouvé",0,1)</f>
        <v>6.55</v>
      </c>
      <c r="C41" s="32">
        <f>_xlfn.XLOOKUP($D$5,$A36:$A40,C36:C40,"Tarif pas trouvé",0,1)</f>
        <v>11.15</v>
      </c>
      <c r="F41" s="32" cm="1">
        <f t="array" ref="F41">_xlfn.IFS($D$4&lt;212,B39,AND($D$4&gt;=212,$D$4&lt;=386),B38,AND($D$4&gt;386,$D$4&lt;=650),B37,$D$4&gt;650,B36)</f>
        <v>6.55</v>
      </c>
      <c r="G41" s="33" cm="1">
        <f t="array" ref="G41">_xlfn.IFS($D$4&lt;212,C39,AND($D$4&gt;=212,$D$4&lt;=386),C38,AND($D$4&gt;386,$D$4&lt;=650),C37,$D$4&gt;650,C36)</f>
        <v>11.15</v>
      </c>
      <c r="H41" s="28"/>
      <c r="I41" s="28"/>
      <c r="J41" s="32" t="e">
        <f>CHOOSE(MATCH($D$4,{0;212;387;651}),B39,B38,B37,B36)</f>
        <v>#N/A</v>
      </c>
      <c r="K41" s="33" t="e">
        <f>CHOOSE(MATCH($D$4,{0;212;387;651}),C39,C38,C37,C36)</f>
        <v>#N/A</v>
      </c>
    </row>
    <row r="42" spans="1:11" ht="16.5" thickBot="1" x14ac:dyDescent="0.3"/>
    <row r="43" spans="1:11" x14ac:dyDescent="0.25">
      <c r="A43" s="106" t="s">
        <v>22</v>
      </c>
      <c r="B43" s="107"/>
      <c r="C43" s="108"/>
    </row>
    <row r="44" spans="1:11" x14ac:dyDescent="0.25">
      <c r="A44" s="35"/>
      <c r="B44" s="101" t="s">
        <v>34</v>
      </c>
      <c r="C44" s="102"/>
    </row>
    <row r="45" spans="1:11" x14ac:dyDescent="0.25">
      <c r="A45" s="18" t="s">
        <v>40</v>
      </c>
      <c r="B45" s="121">
        <v>8.1</v>
      </c>
      <c r="C45" s="122"/>
    </row>
    <row r="46" spans="1:11" x14ac:dyDescent="0.25">
      <c r="A46" s="18" t="s">
        <v>41</v>
      </c>
      <c r="B46" s="121">
        <v>6.45</v>
      </c>
      <c r="C46" s="122"/>
    </row>
    <row r="47" spans="1:11" x14ac:dyDescent="0.25">
      <c r="A47" s="18" t="s">
        <v>42</v>
      </c>
      <c r="B47" s="121">
        <v>4.25</v>
      </c>
      <c r="C47" s="122"/>
    </row>
    <row r="48" spans="1:11" x14ac:dyDescent="0.25">
      <c r="A48" s="18" t="s">
        <v>43</v>
      </c>
      <c r="B48" s="121">
        <v>2.65</v>
      </c>
      <c r="C48" s="122"/>
    </row>
    <row r="49" spans="1:11" ht="16.5" thickBot="1" x14ac:dyDescent="0.3">
      <c r="A49" s="19" t="s">
        <v>9</v>
      </c>
      <c r="B49" s="93">
        <v>10.35</v>
      </c>
      <c r="C49" s="94"/>
      <c r="F49" s="96" t="s">
        <v>48</v>
      </c>
      <c r="G49" s="96"/>
      <c r="J49" s="95" t="s">
        <v>46</v>
      </c>
      <c r="K49" s="95"/>
    </row>
    <row r="50" spans="1:11" ht="16.5" thickBot="1" x14ac:dyDescent="0.3">
      <c r="A50" s="31" t="s">
        <v>44</v>
      </c>
      <c r="B50" s="36"/>
      <c r="C50" s="37" cm="1">
        <f t="array" ref="C50:D50">_xlfn.XLOOKUP($D$5,$A45:$A49,B45:C49,"Tarif pas trouvé",0,1)</f>
        <v>8.1</v>
      </c>
      <c r="D50" s="11">
        <v>0</v>
      </c>
      <c r="F50" s="32"/>
      <c r="G50" s="33" cm="1">
        <f t="array" ref="G50">_xlfn.IFS($D$4&lt;212,B48,AND($D$4&gt;=212,$D$4&lt;=386),B47,AND($D$4&gt;386,$D$4&lt;=650),B46,$D$4&gt;650,B45)</f>
        <v>8.1</v>
      </c>
      <c r="I50" s="28"/>
      <c r="J50" s="32"/>
      <c r="K50" s="33" t="e">
        <f>CHOOSE(MATCH($D$4,{0;212;387;651}),B48,B47,B46,B45)</f>
        <v>#N/A</v>
      </c>
    </row>
    <row r="52" spans="1:11" x14ac:dyDescent="0.25">
      <c r="A52" s="125" t="s">
        <v>23</v>
      </c>
      <c r="B52" s="125"/>
      <c r="C52" s="125"/>
    </row>
    <row r="53" spans="1:11" x14ac:dyDescent="0.25">
      <c r="A53" s="125"/>
      <c r="B53" s="125"/>
      <c r="C53" s="125"/>
    </row>
    <row r="54" spans="1:11" ht="16.5" thickBot="1" x14ac:dyDescent="0.3"/>
    <row r="55" spans="1:11" x14ac:dyDescent="0.25">
      <c r="A55" s="106" t="s">
        <v>24</v>
      </c>
      <c r="B55" s="107"/>
      <c r="C55" s="108"/>
    </row>
    <row r="56" spans="1:11" x14ac:dyDescent="0.25">
      <c r="A56" s="18" t="s">
        <v>25</v>
      </c>
      <c r="B56" s="97">
        <v>10.25</v>
      </c>
      <c r="C56" s="98"/>
    </row>
    <row r="57" spans="1:11" ht="31.5" customHeight="1" thickBot="1" x14ac:dyDescent="0.3">
      <c r="A57" s="38" t="s">
        <v>26</v>
      </c>
      <c r="B57" s="99">
        <v>1.85</v>
      </c>
      <c r="C57" s="100"/>
    </row>
    <row r="59" spans="1:11" ht="15" customHeight="1" x14ac:dyDescent="0.25"/>
    <row r="61" spans="1:11" ht="26.25" customHeight="1" x14ac:dyDescent="0.25"/>
    <row r="62" spans="1:11" ht="26.25" customHeight="1" x14ac:dyDescent="0.25"/>
    <row r="63" spans="1:11" ht="26.25" customHeight="1" x14ac:dyDescent="0.25"/>
    <row r="64" spans="1:11" ht="26.25" customHeight="1" x14ac:dyDescent="0.25"/>
    <row r="65" ht="26.25" customHeight="1" x14ac:dyDescent="0.25"/>
  </sheetData>
  <sheetProtection algorithmName="SHA-512" hashValue="DLLpMxSNZfGcCA9QZTAOi8VeanzfXqknBdcbT/JqsKEFuR3QPrnd94e5bvMaNjZwj3Pbac1yRJ+EFvoyFRvZPQ==" saltValue="SAFSC6stZKkKAgeHEgAkEw==" spinCount="100000" sheet="1"/>
  <mergeCells count="34">
    <mergeCell ref="D2:D3"/>
    <mergeCell ref="B57:C57"/>
    <mergeCell ref="A2:C3"/>
    <mergeCell ref="B4:C4"/>
    <mergeCell ref="B5:C5"/>
    <mergeCell ref="B6:C6"/>
    <mergeCell ref="B7:C7"/>
    <mergeCell ref="B45:C45"/>
    <mergeCell ref="B46:C46"/>
    <mergeCell ref="B47:C47"/>
    <mergeCell ref="B48:C48"/>
    <mergeCell ref="B56:C56"/>
    <mergeCell ref="A55:C55"/>
    <mergeCell ref="A10:C10"/>
    <mergeCell ref="B8:C8"/>
    <mergeCell ref="A52:C53"/>
    <mergeCell ref="B11:C11"/>
    <mergeCell ref="B12:C12"/>
    <mergeCell ref="B13:C13"/>
    <mergeCell ref="B14:C14"/>
    <mergeCell ref="B44:C44"/>
    <mergeCell ref="A16:C16"/>
    <mergeCell ref="A25:C25"/>
    <mergeCell ref="A34:C34"/>
    <mergeCell ref="A43:C43"/>
    <mergeCell ref="B49:C49"/>
    <mergeCell ref="J22:K22"/>
    <mergeCell ref="J31:K31"/>
    <mergeCell ref="J40:K40"/>
    <mergeCell ref="J49:K49"/>
    <mergeCell ref="F22:G22"/>
    <mergeCell ref="F31:G31"/>
    <mergeCell ref="F40:G40"/>
    <mergeCell ref="F49:G49"/>
  </mergeCells>
  <phoneticPr fontId="8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4FDA900CD7BD43A943C936A915DBF4" ma:contentTypeVersion="15" ma:contentTypeDescription="Crée un document." ma:contentTypeScope="" ma:versionID="1261be7d86c8e0501f2646f9fce96c0c">
  <xsd:schema xmlns:xsd="http://www.w3.org/2001/XMLSchema" xmlns:xs="http://www.w3.org/2001/XMLSchema" xmlns:p="http://schemas.microsoft.com/office/2006/metadata/properties" xmlns:ns2="aa3bb432-e415-4068-9f02-c9406bb31940" xmlns:ns3="ffe86a77-d1e1-48ee-b9eb-4e806ca7ae57" targetNamespace="http://schemas.microsoft.com/office/2006/metadata/properties" ma:root="true" ma:fieldsID="c617800f7056523e28f9cd65c3809dac" ns2:_="" ns3:_="">
    <xsd:import namespace="aa3bb432-e415-4068-9f02-c9406bb31940"/>
    <xsd:import namespace="ffe86a77-d1e1-48ee-b9eb-4e806ca7ae5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3bb432-e415-4068-9f02-c9406bb319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12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Balises d’images" ma:readOnly="false" ma:fieldId="{5cf76f15-5ced-4ddc-b409-7134ff3c332f}" ma:taxonomyMulti="true" ma:sspId="8df640de-7f17-4be9-91cf-105030d3cd2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e86a77-d1e1-48ee-b9eb-4e806ca7ae5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575dee14-b3ba-4be8-ba54-9a8ea75fb977}" ma:internalName="TaxCatchAll" ma:showField="CatchAllData" ma:web="ffe86a77-d1e1-48ee-b9eb-4e806ca7ae5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a3bb432-e415-4068-9f02-c9406bb31940">
      <Terms xmlns="http://schemas.microsoft.com/office/infopath/2007/PartnerControls"/>
    </lcf76f155ced4ddcb4097134ff3c332f>
    <TaxCatchAll xmlns="ffe86a77-d1e1-48ee-b9eb-4e806ca7ae5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4DB4C66-BE10-4C7F-8835-BB91A59E56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3bb432-e415-4068-9f02-c9406bb31940"/>
    <ds:schemaRef ds:uri="ffe86a77-d1e1-48ee-b9eb-4e806ca7ae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2D3C71-EA9B-4DDB-87F2-2B4ED68A2DD7}">
  <ds:schemaRefs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elements/1.1/"/>
    <ds:schemaRef ds:uri="http://purl.org/dc/terms/"/>
    <ds:schemaRef ds:uri="http://schemas.openxmlformats.org/package/2006/metadata/core-properties"/>
    <ds:schemaRef ds:uri="ffe86a77-d1e1-48ee-b9eb-4e806ca7ae57"/>
    <ds:schemaRef ds:uri="aa3bb432-e415-4068-9f02-c9406bb31940"/>
  </ds:schemaRefs>
</ds:datastoreItem>
</file>

<file path=customXml/itemProps3.xml><?xml version="1.0" encoding="utf-8"?>
<ds:datastoreItem xmlns:ds="http://schemas.openxmlformats.org/officeDocument/2006/customXml" ds:itemID="{10FC88E9-9D40-41BD-B249-05BFFA563E2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Simulateur</vt:lpstr>
      <vt:lpstr>Tarifs 2024-2025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Virginie TOBIA</cp:lastModifiedBy>
  <cp:lastPrinted>2024-06-11T09:57:05Z</cp:lastPrinted>
  <dcterms:created xsi:type="dcterms:W3CDTF">2023-05-24T10:26:26Z</dcterms:created>
  <dcterms:modified xsi:type="dcterms:W3CDTF">2024-06-12T13:12:28Z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0x010100DD4FDA900CD7BD43A943C936A915DBF4</vt:lpwstr>
  </property>
  <property fmtid="{D5CDD505-2E9C-101B-9397-08002B2CF9AE}" pid="3" name="Order">
    <vt:r8>3102600</vt:r8>
  </property>
  <property fmtid="{D5CDD505-2E9C-101B-9397-08002B2CF9AE}" pid="4" name="MediaServiceImageTags">
    <vt:lpwstr/>
  </property>
</Properties>
</file>